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Inputs" sheetId="2" state="visible" r:id="rId2"/>
    <sheet xmlns:r="http://schemas.openxmlformats.org/officeDocument/2006/relationships" name="Budget" sheetId="3" state="visible" r:id="rId3"/>
    <sheet xmlns:r="http://schemas.openxmlformats.org/officeDocument/2006/relationships" name="Actuals" sheetId="4" state="visible" r:id="rId4"/>
    <sheet xmlns:r="http://schemas.openxmlformats.org/officeDocument/2006/relationships" name="Dashboard" sheetId="5" state="visible" r:id="rId5"/>
  </sheets>
  <definedNames/>
  <calcPr calcId="124519" fullCalcOnLoad="1"/>
</workbook>
</file>

<file path=xl/styles.xml><?xml version="1.0" encoding="utf-8"?>
<styleSheet xmlns="http://schemas.openxmlformats.org/spreadsheetml/2006/main">
  <numFmts count="3">
    <numFmt numFmtId="164" formatCode="&quot;£&quot;#,##0.00"/>
    <numFmt numFmtId="165" formatCode="0.0%"/>
    <numFmt numFmtId="166" formatCode="#,##0.0"/>
  </numFmts>
  <fonts count="7">
    <font>
      <name val="Calibri"/>
      <family val="2"/>
      <color theme="1"/>
      <sz val="11"/>
      <scheme val="minor"/>
    </font>
    <font>
      <name val="Calibri"/>
      <b val="1"/>
      <color rgb="00FFFFFF"/>
      <sz val="14"/>
    </font>
    <font>
      <name val="Calibri"/>
      <b val="1"/>
      <color rgb="00FFFFFF"/>
      <sz val="11"/>
    </font>
    <font>
      <name val="Calibri"/>
      <b val="1"/>
      <color rgb="000F2B5B"/>
      <sz val="12"/>
    </font>
    <font>
      <name val="Calibri"/>
      <i val="1"/>
      <sz val="11"/>
    </font>
    <font>
      <name val="Calibri"/>
      <b val="1"/>
      <sz val="11"/>
    </font>
    <font>
      <name val="Calibri"/>
      <b val="1"/>
      <color rgb="000F2B5B"/>
      <sz val="11"/>
    </font>
  </fonts>
  <fills count="5">
    <fill>
      <patternFill/>
    </fill>
    <fill>
      <patternFill patternType="gray125"/>
    </fill>
    <fill>
      <patternFill patternType="solid">
        <fgColor rgb="000F2B5B"/>
      </patternFill>
    </fill>
    <fill>
      <patternFill patternType="solid">
        <fgColor rgb="00FCBD01"/>
      </patternFill>
    </fill>
    <fill>
      <patternFill patternType="solid">
        <fgColor rgb="00FFF2CC"/>
      </patternFill>
    </fill>
  </fills>
  <borders count="2">
    <border>
      <left/>
      <right/>
      <top/>
      <bottom/>
      <diagonal/>
    </border>
    <border>
      <left style="thin">
        <color rgb="00B0B0B0"/>
      </left>
      <right style="thin">
        <color rgb="00B0B0B0"/>
      </right>
      <top style="thin">
        <color rgb="00B0B0B0"/>
      </top>
      <bottom style="thin">
        <color rgb="00B0B0B0"/>
      </bottom>
    </border>
  </borders>
  <cellStyleXfs count="1">
    <xf numFmtId="0" fontId="0" fillId="0" borderId="0"/>
  </cellStyleXfs>
  <cellXfs count="24">
    <xf numFmtId="0" fontId="0" fillId="0" borderId="0" pivotButton="0" quotePrefix="0" xfId="0"/>
    <xf numFmtId="0" fontId="1" fillId="2" borderId="0" applyAlignment="1" pivotButton="0" quotePrefix="0" xfId="0">
      <alignment vertical="center"/>
    </xf>
    <xf numFmtId="0" fontId="0" fillId="3" borderId="0" pivotButton="0" quotePrefix="0" xfId="0"/>
    <xf numFmtId="0" fontId="2" fillId="2" borderId="0" applyAlignment="1" pivotButton="0" quotePrefix="0" xfId="0">
      <alignment vertical="top" wrapText="1"/>
    </xf>
    <xf numFmtId="0" fontId="0" fillId="0" borderId="0" applyAlignment="1" pivotButton="0" quotePrefix="0" xfId="0">
      <alignment vertical="top" wrapText="1"/>
    </xf>
    <xf numFmtId="0" fontId="3" fillId="3" borderId="0" applyAlignment="1" pivotButton="0" quotePrefix="0" xfId="0">
      <alignment vertical="top" wrapText="1"/>
    </xf>
    <xf numFmtId="0" fontId="4" fillId="0" borderId="0" applyAlignment="1" pivotButton="0" quotePrefix="0" xfId="0">
      <alignment vertical="top" wrapText="1"/>
    </xf>
    <xf numFmtId="0" fontId="2" fillId="2" borderId="0" pivotButton="0" quotePrefix="0" xfId="0"/>
    <xf numFmtId="3" fontId="0" fillId="4" borderId="1" pivotButton="0" quotePrefix="0" xfId="0"/>
    <xf numFmtId="164" fontId="0" fillId="4" borderId="1" pivotButton="0" quotePrefix="0" xfId="0"/>
    <xf numFmtId="165" fontId="0" fillId="4" borderId="1" pivotButton="0" quotePrefix="0" xfId="0"/>
    <xf numFmtId="0" fontId="4" fillId="0" borderId="0" pivotButton="0" quotePrefix="0" xfId="0"/>
    <xf numFmtId="0" fontId="2" fillId="2" borderId="0" applyAlignment="1" pivotButton="0" quotePrefix="0" xfId="0">
      <alignment horizontal="center"/>
    </xf>
    <xf numFmtId="3" fontId="0" fillId="0" borderId="1" pivotButton="0" quotePrefix="0" xfId="0"/>
    <xf numFmtId="166" fontId="0" fillId="0" borderId="1" pivotButton="0" quotePrefix="0" xfId="0"/>
    <xf numFmtId="165" fontId="0" fillId="0" borderId="1" pivotButton="0" quotePrefix="0" xfId="0"/>
    <xf numFmtId="164" fontId="0" fillId="0" borderId="1" pivotButton="0" quotePrefix="0" xfId="0"/>
    <xf numFmtId="0" fontId="5" fillId="0" borderId="0" pivotButton="0" quotePrefix="0" xfId="0"/>
    <xf numFmtId="164" fontId="5" fillId="0" borderId="1" pivotButton="0" quotePrefix="0" xfId="0"/>
    <xf numFmtId="164" fontId="6" fillId="3" borderId="1" pivotButton="0" quotePrefix="0" xfId="0"/>
    <xf numFmtId="166" fontId="0" fillId="4" borderId="1" pivotButton="0" quotePrefix="0" xfId="0"/>
    <xf numFmtId="0" fontId="0" fillId="0" borderId="1" applyAlignment="1" pivotButton="0" quotePrefix="0" xfId="0">
      <alignment vertical="top" wrapText="1"/>
    </xf>
    <xf numFmtId="0" fontId="3" fillId="3" borderId="0" applyAlignment="1" pivotButton="0" quotePrefix="0" xfId="0">
      <alignment vertical="center" wrapText="1"/>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22"/>
  <sheetViews>
    <sheetView workbookViewId="0">
      <selection activeCell="A1" sqref="A1"/>
    </sheetView>
  </sheetViews>
  <sheetFormatPr baseColWidth="8" defaultRowHeight="15"/>
  <cols>
    <col width="115" customWidth="1" min="1" max="1"/>
  </cols>
  <sheetData>
    <row r="1" ht="26" customHeight="1">
      <c r="A1" s="1" t="inlineStr">
        <is>
          <t>HOTEL BUDGET — INSTRUCTIONS</t>
        </is>
      </c>
    </row>
    <row r="2" ht="6" customHeight="1">
      <c r="A2" s="2" t="n"/>
    </row>
    <row r="3" ht="15" customHeight="1">
      <c r="A3" s="3" t="inlineStr">
        <is>
          <t>What this budget is</t>
        </is>
      </c>
    </row>
    <row r="4" ht="45" customHeight="1">
      <c r="A4" s="4" t="inlineStr">
        <is>
          <t>A budget for a hotel, built from the three numbers every hotelier knows: how many rooms you have (X), the rate you charge (Y), and how full you expect to be each month. Rooms x rate x occupancy gives the rooms revenue; the budget then builds the rest — other revenue, every cost line, the gross operating profit (GOP), and the occupancy you must reach just to break even.</t>
        </is>
      </c>
    </row>
    <row r="5" ht="15" customHeight="1">
      <c r="A5" s="4" t="inlineStr"/>
    </row>
    <row r="6" ht="15" customHeight="1">
      <c r="A6" s="3" t="inlineStr">
        <is>
          <t>THE WORKED EXAMPLE — every figure in this workbook is an example</t>
        </is>
      </c>
    </row>
    <row r="7" ht="45" customHeight="1">
      <c r="A7" s="4" t="inlineStr">
        <is>
          <t>A 30-room hotel charging £95 a night, with occupancy from 55% in January to 85% in August. Its budget year: revenue £889,223, gross operating profit £343,906 (a margin of 38.7%), RevPAR of £81 against a benchmark of £73, and break-even occupancy of 53.8% — fill the hotel more than that, across the year, and it makes money. Replace the example numbers on the Inputs sheet with your own and every figure in the workbook changes with them.</t>
        </is>
      </c>
    </row>
    <row r="8" ht="15" customHeight="1">
      <c r="A8" s="4" t="inlineStr"/>
    </row>
    <row r="9" ht="15" customHeight="1">
      <c r="A9" s="3" t="inlineStr">
        <is>
          <t>How to use it</t>
        </is>
      </c>
    </row>
    <row r="10" ht="45" customHeight="1">
      <c r="A10" s="4" t="inlineStr">
        <is>
          <t>1. INPUTS — change only the pale-yellow cells. Your rooms, your rate, your expected occupancy month by month, your costs, and the benchmark you measure yourself against. Everything else in the workbook is a formula driven by these cells.</t>
        </is>
      </c>
    </row>
    <row r="11" ht="30" customHeight="1">
      <c r="A11" s="4" t="inlineStr">
        <is>
          <t>2. BUDGET — read the year before it happens. Total revenue, total costs, GOP and its margin, RevPAR, and the break-even occupancy for every month and for the full year.</t>
        </is>
      </c>
    </row>
    <row r="12" ht="30" customHeight="1">
      <c r="A12" s="4" t="inlineStr">
        <is>
          <t>3. ACTUALS — every month, enter what really happened: rooms sold, total revenue, total costs (from your booking system and your bank). The variances against budget work themselves out.</t>
        </is>
      </c>
    </row>
    <row r="13" ht="45" customHeight="1">
      <c r="A13" s="4" t="inlineStr">
        <is>
          <t>4. THE RULE — every month, enter your actuals and write one short line explaining each big variance in the 'Why it moved — and what we do' row. The explanation is where the learning lives. A variance with no words is just a number; a variance with words is next month's decision.</t>
        </is>
      </c>
    </row>
    <row r="14" ht="30" customHeight="1">
      <c r="A14" s="4" t="inlineStr">
        <is>
          <t>5. DASHBOARD — the whole story on one page: the year, the one number that matters, your RevPAR against the benchmark, and the first quarter's budget against its actuals.</t>
        </is>
      </c>
    </row>
    <row r="15" ht="15" customHeight="1">
      <c r="A15" s="4" t="inlineStr"/>
    </row>
    <row r="16" ht="15" customHeight="1">
      <c r="A16" s="3" t="inlineStr">
        <is>
          <t>The one number: break-even occupancy</t>
        </is>
      </c>
    </row>
    <row r="17" ht="45" customHeight="1">
      <c r="A17" s="4" t="inlineStr">
        <is>
          <t>Break-even occupancy is the share of your rooms you must sell for the month's revenue to cover the month's total costs. Below it the hotel loses money; above it, every extra room-night is mostly profit, because the fixed costs are already covered. It is worked out as: total costs divided by (rooms available x contribution per occupied night), where contribution = your rate + other revenue per night - the variable costs of that night (extra payroll, food &amp; drink cost, booking commission). In the example the contribution is £92.56 a night. Treat break-even as an estimate — it uses the month's budgeted costs, which themselves move a little with occupancy.</t>
        </is>
      </c>
    </row>
    <row r="18" ht="15" customHeight="1">
      <c r="A18" s="4" t="inlineStr"/>
    </row>
    <row r="19" ht="15" customHeight="1">
      <c r="A19" s="3" t="inlineStr">
        <is>
          <t>Two notes before you start</t>
        </is>
      </c>
    </row>
    <row r="20" ht="30" customHeight="1">
      <c r="A20" s="5" t="inlineStr">
        <is>
          <t>ALL FIGURES ARE NET OF VAT. Budgets are planned net — VAT is money you collect for HMRC, never your revenue, so it stays out of every number here.</t>
        </is>
      </c>
    </row>
    <row r="21" ht="45" customHeight="1">
      <c r="A21" s="4" t="inlineStr">
        <is>
          <t>The FF&amp;E reserve is real money, not a fudge: a percentage of revenue set aside every month for furniture, fittings and refurbishment, so a new boiler or a bathroom refit never arrives as a shock. Hotels that skip it look profitable until everything breaks at once.</t>
        </is>
      </c>
    </row>
    <row r="22" ht="15" customHeight="1">
      <c r="A22" s="4" t="inlineStr">
        <is>
          <t>This is a planning tool, not advice. It helps you see your hotel clearly; the decisions stay yours.</t>
        </is>
      </c>
    </row>
  </sheetData>
  <mergeCells count="2">
    <mergeCell ref="A2"/>
    <mergeCell ref="A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58" customWidth="1" min="1" max="1"/>
    <col width="18" customWidth="1" min="2" max="2"/>
    <col width="62" customWidth="1" min="3" max="3"/>
  </cols>
  <sheetData>
    <row r="1" ht="26" customHeight="1">
      <c r="A1" s="1" t="inlineStr">
        <is>
          <t>HOTEL BUDGET — INPUTS</t>
        </is>
      </c>
    </row>
    <row r="2" ht="6" customHeight="1">
      <c r="A2" s="2" t="n"/>
    </row>
    <row r="3" ht="30" customHeight="1">
      <c r="A3" s="6" t="inlineStr">
        <is>
          <t>EXAMPLE figures — a 30-room hotel. Change the pale-yellow cells to your own; the whole workbook recalculates.</t>
        </is>
      </c>
    </row>
    <row r="4">
      <c r="A4" s="7" t="inlineStr">
        <is>
          <t>YOUR HOTEL</t>
        </is>
      </c>
    </row>
    <row r="5">
      <c r="A5" t="inlineStr">
        <is>
          <t>Rooms (X)</t>
        </is>
      </c>
      <c r="B5" s="8" t="n">
        <v>30</v>
      </c>
      <c r="C5" s="4" t="inlineStr">
        <is>
          <t>Every room you can sell.</t>
        </is>
      </c>
    </row>
    <row r="6">
      <c r="A6" t="inlineStr">
        <is>
          <t>Average daily rate — ADR (Y)</t>
        </is>
      </c>
      <c r="B6" s="9" t="n">
        <v>95</v>
      </c>
      <c r="C6" s="4" t="inlineStr">
        <is>
          <t>The average rate you actually achieve, net of VAT.</t>
        </is>
      </c>
    </row>
    <row r="7">
      <c r="A7" t="inlineStr">
        <is>
          <t>Other revenue per occupied room-night</t>
        </is>
      </c>
      <c r="B7" s="9" t="n">
        <v>22</v>
      </c>
      <c r="C7" s="4" t="inlineStr">
        <is>
          <t>Food &amp; drink, parking, extras — per room-night sold.</t>
        </is>
      </c>
    </row>
    <row r="8">
      <c r="A8" s="7" t="inlineStr">
        <is>
          <t>COSTS</t>
        </is>
      </c>
    </row>
    <row r="9">
      <c r="A9" t="inlineStr">
        <is>
          <t>Payroll — fixed part, per month</t>
        </is>
      </c>
      <c r="B9" s="9" t="n">
        <v>18500</v>
      </c>
    </row>
    <row r="10">
      <c r="A10" t="inlineStr">
        <is>
          <t>Payroll — extra per occupied room-night</t>
        </is>
      </c>
      <c r="B10" s="9" t="n">
        <v>6</v>
      </c>
      <c r="C10" s="4" t="inlineStr">
        <is>
          <t>Housekeeping and casual hours that rise with occupancy.</t>
        </is>
      </c>
    </row>
    <row r="11">
      <c r="A11" t="inlineStr">
        <is>
          <t>Food &amp; drink costs — % of other revenue</t>
        </is>
      </c>
      <c r="B11" s="10" t="n">
        <v>0.32</v>
      </c>
    </row>
    <row r="12">
      <c r="A12" t="inlineStr">
        <is>
          <t>Booking / OTA commissions — % of rooms revenue</t>
        </is>
      </c>
      <c r="B12" s="10" t="n">
        <v>0.12</v>
      </c>
    </row>
    <row r="13">
      <c r="A13" t="inlineStr">
        <is>
          <t>Utilities, per month</t>
        </is>
      </c>
      <c r="B13" s="9" t="n">
        <v>3900</v>
      </c>
    </row>
    <row r="14">
      <c r="A14" t="inlineStr">
        <is>
          <t>Other operating costs, per month</t>
        </is>
      </c>
      <c r="B14" s="9" t="n">
        <v>4600</v>
      </c>
      <c r="C14" s="4" t="inlineStr">
        <is>
          <t>Insurance, repairs, marketing, supplies, fees.</t>
        </is>
      </c>
    </row>
    <row r="15">
      <c r="A15" t="inlineStr">
        <is>
          <t>FF&amp;E (refurbishment) reserve — % of total revenue</t>
        </is>
      </c>
      <c r="B15" s="10" t="n">
        <v>0.04</v>
      </c>
      <c r="C15" s="4" t="inlineStr">
        <is>
          <t>Set aside for furniture, fittings and refurbishment.</t>
        </is>
      </c>
    </row>
    <row r="16">
      <c r="A16" s="7" t="inlineStr">
        <is>
          <t>BENCHMARKS — hotels like yours, in your area</t>
        </is>
      </c>
    </row>
    <row r="17">
      <c r="A17" t="inlineStr">
        <is>
          <t>Benchmark occupancy</t>
        </is>
      </c>
      <c r="B17" s="10" t="n">
        <v>0.72</v>
      </c>
    </row>
    <row r="18">
      <c r="A18" t="inlineStr">
        <is>
          <t>Benchmark ADR</t>
        </is>
      </c>
      <c r="B18" s="9" t="n">
        <v>102</v>
      </c>
    </row>
    <row r="19" ht="30" customHeight="1">
      <c r="A19" s="4" t="inlineStr">
        <is>
          <t>Use published figures for hotels like yours, your best recent year, or your accountant's view. The Dashboard compares your budget RevPAR with benchmark occupancy x benchmark ADR.</t>
        </is>
      </c>
    </row>
    <row r="20">
      <c r="A20" s="7" t="inlineStr">
        <is>
          <t>EXPECTED OCCUPANCY, MONTH BY MONTH</t>
        </is>
      </c>
    </row>
    <row r="21">
      <c r="A21" t="inlineStr">
        <is>
          <t>Jan</t>
        </is>
      </c>
      <c r="B21" s="10" t="n">
        <v>0.55</v>
      </c>
    </row>
    <row r="22">
      <c r="A22" t="inlineStr">
        <is>
          <t>Feb</t>
        </is>
      </c>
      <c r="B22" s="10" t="n">
        <v>0.58</v>
      </c>
    </row>
    <row r="23">
      <c r="A23" t="inlineStr">
        <is>
          <t>Mar</t>
        </is>
      </c>
      <c r="B23" s="10" t="n">
        <v>0.64</v>
      </c>
    </row>
    <row r="24">
      <c r="A24" t="inlineStr">
        <is>
          <t>Apr</t>
        </is>
      </c>
      <c r="B24" s="10" t="n">
        <v>0.68</v>
      </c>
    </row>
    <row r="25">
      <c r="A25" t="inlineStr">
        <is>
          <t>May</t>
        </is>
      </c>
      <c r="B25" s="10" t="n">
        <v>0.74</v>
      </c>
    </row>
    <row r="26">
      <c r="A26" t="inlineStr">
        <is>
          <t>Jun</t>
        </is>
      </c>
      <c r="B26" s="10" t="n">
        <v>0.78</v>
      </c>
    </row>
    <row r="27">
      <c r="A27" t="inlineStr">
        <is>
          <t>Jul</t>
        </is>
      </c>
      <c r="B27" s="10" t="n">
        <v>0.82</v>
      </c>
    </row>
    <row r="28">
      <c r="A28" t="inlineStr">
        <is>
          <t>Aug</t>
        </is>
      </c>
      <c r="B28" s="10" t="n">
        <v>0.85</v>
      </c>
    </row>
    <row r="29">
      <c r="A29" t="inlineStr">
        <is>
          <t>Sep</t>
        </is>
      </c>
      <c r="B29" s="10" t="n">
        <v>0.76</v>
      </c>
    </row>
    <row r="30">
      <c r="A30" t="inlineStr">
        <is>
          <t>Oct</t>
        </is>
      </c>
      <c r="B30" s="10" t="n">
        <v>0.7</v>
      </c>
    </row>
    <row r="31">
      <c r="A31" t="inlineStr">
        <is>
          <t>Nov</t>
        </is>
      </c>
      <c r="B31" s="10" t="n">
        <v>0.62</v>
      </c>
    </row>
    <row r="32">
      <c r="A32" t="inlineStr">
        <is>
          <t>Dec</t>
        </is>
      </c>
      <c r="B32" s="10" t="n">
        <v>0.6</v>
      </c>
    </row>
  </sheetData>
  <mergeCells count="8">
    <mergeCell ref="A1:D1"/>
    <mergeCell ref="A19:C19"/>
    <mergeCell ref="A8:C8"/>
    <mergeCell ref="A3:C3"/>
    <mergeCell ref="A2:D2"/>
    <mergeCell ref="A4:C4"/>
    <mergeCell ref="A20:C20"/>
    <mergeCell ref="A16:C16"/>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26"/>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44"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s>
  <sheetData>
    <row r="1" ht="26" customHeight="1">
      <c r="A1" s="1" t="inlineStr">
        <is>
          <t>HOTEL BUDGET — THE YEAR, MONTH BY MONTH</t>
        </is>
      </c>
    </row>
    <row r="2" ht="6" customHeight="1">
      <c r="A2" s="2" t="n"/>
    </row>
    <row r="3">
      <c r="A3" s="11" t="inlineStr">
        <is>
          <t>Every figure here is a formula driven by the Inputs sheet. All figures NET of VAT.</t>
        </is>
      </c>
    </row>
    <row r="5">
      <c r="A5" s="7" t="inlineStr">
        <is>
          <t>Month</t>
        </is>
      </c>
      <c r="B5" s="12" t="inlineStr">
        <is>
          <t>Jan</t>
        </is>
      </c>
      <c r="C5" s="12" t="inlineStr">
        <is>
          <t>Feb</t>
        </is>
      </c>
      <c r="D5" s="12" t="inlineStr">
        <is>
          <t>Mar</t>
        </is>
      </c>
      <c r="E5" s="12" t="inlineStr">
        <is>
          <t>Apr</t>
        </is>
      </c>
      <c r="F5" s="12" t="inlineStr">
        <is>
          <t>May</t>
        </is>
      </c>
      <c r="G5" s="12" t="inlineStr">
        <is>
          <t>Jun</t>
        </is>
      </c>
      <c r="H5" s="12" t="inlineStr">
        <is>
          <t>Jul</t>
        </is>
      </c>
      <c r="I5" s="12" t="inlineStr">
        <is>
          <t>Aug</t>
        </is>
      </c>
      <c r="J5" s="12" t="inlineStr">
        <is>
          <t>Sep</t>
        </is>
      </c>
      <c r="K5" s="12" t="inlineStr">
        <is>
          <t>Oct</t>
        </is>
      </c>
      <c r="L5" s="12" t="inlineStr">
        <is>
          <t>Nov</t>
        </is>
      </c>
      <c r="M5" s="12" t="inlineStr">
        <is>
          <t>Dec</t>
        </is>
      </c>
      <c r="N5" s="12" t="inlineStr">
        <is>
          <t>FULL YEAR</t>
        </is>
      </c>
    </row>
    <row r="6">
      <c r="A6" t="inlineStr">
        <is>
          <t>Days in month</t>
        </is>
      </c>
      <c r="B6" s="13" t="n">
        <v>31</v>
      </c>
      <c r="C6" s="13" t="n">
        <v>28</v>
      </c>
      <c r="D6" s="13" t="n">
        <v>31</v>
      </c>
      <c r="E6" s="13" t="n">
        <v>30</v>
      </c>
      <c r="F6" s="13" t="n">
        <v>31</v>
      </c>
      <c r="G6" s="13" t="n">
        <v>30</v>
      </c>
      <c r="H6" s="13" t="n">
        <v>31</v>
      </c>
      <c r="I6" s="13" t="n">
        <v>31</v>
      </c>
      <c r="J6" s="13" t="n">
        <v>30</v>
      </c>
      <c r="K6" s="13" t="n">
        <v>31</v>
      </c>
      <c r="L6" s="13" t="n">
        <v>30</v>
      </c>
      <c r="M6" s="13" t="n">
        <v>31</v>
      </c>
      <c r="N6" s="13">
        <f>SUM(B6:M6)</f>
        <v>365</v>
      </c>
    </row>
    <row r="7">
      <c r="A7" t="inlineStr">
        <is>
          <t>Rooms available (rooms x days)</t>
        </is>
      </c>
      <c r="B7" s="13">
        <f>Inputs!$B$5*B6</f>
        <v>930</v>
      </c>
      <c r="C7" s="13">
        <f>Inputs!$B$5*C6</f>
        <v>840</v>
      </c>
      <c r="D7" s="13">
        <f>Inputs!$B$5*D6</f>
        <v>930</v>
      </c>
      <c r="E7" s="13">
        <f>Inputs!$B$5*E6</f>
        <v>900</v>
      </c>
      <c r="F7" s="13">
        <f>Inputs!$B$5*F6</f>
        <v>930</v>
      </c>
      <c r="G7" s="13">
        <f>Inputs!$B$5*G6</f>
        <v>900</v>
      </c>
      <c r="H7" s="13">
        <f>Inputs!$B$5*H6</f>
        <v>930</v>
      </c>
      <c r="I7" s="13">
        <f>Inputs!$B$5*I6</f>
        <v>930</v>
      </c>
      <c r="J7" s="13">
        <f>Inputs!$B$5*J6</f>
        <v>900</v>
      </c>
      <c r="K7" s="13">
        <f>Inputs!$B$5*K6</f>
        <v>930</v>
      </c>
      <c r="L7" s="13">
        <f>Inputs!$B$5*L6</f>
        <v>900</v>
      </c>
      <c r="M7" s="13">
        <f>Inputs!$B$5*M6</f>
        <v>930</v>
      </c>
      <c r="N7" s="13">
        <f>SUM(B7:M7)</f>
        <v>10950</v>
      </c>
    </row>
    <row r="8">
      <c r="A8" t="inlineStr">
        <is>
          <t>Rooms sold</t>
        </is>
      </c>
      <c r="B8" s="14">
        <f>B7*Inputs!B21</f>
        <v>511.5</v>
      </c>
      <c r="C8" s="14">
        <f>C7*Inputs!B22</f>
        <v>487.2</v>
      </c>
      <c r="D8" s="14">
        <f>D7*Inputs!B23</f>
        <v>595.2</v>
      </c>
      <c r="E8" s="14">
        <f>E7*Inputs!B24</f>
        <v>612</v>
      </c>
      <c r="F8" s="14">
        <f>F7*Inputs!B25</f>
        <v>688.2</v>
      </c>
      <c r="G8" s="14">
        <f>G7*Inputs!B26</f>
        <v>702</v>
      </c>
      <c r="H8" s="14">
        <f>H7*Inputs!B27</f>
        <v>762.6</v>
      </c>
      <c r="I8" s="14">
        <f>I7*Inputs!B28</f>
        <v>790.5</v>
      </c>
      <c r="J8" s="14">
        <f>J7*Inputs!B29</f>
        <v>684</v>
      </c>
      <c r="K8" s="14">
        <f>K7*Inputs!B30</f>
        <v>651</v>
      </c>
      <c r="L8" s="14">
        <f>L7*Inputs!B31</f>
        <v>558</v>
      </c>
      <c r="M8" s="14">
        <f>M7*Inputs!B32</f>
        <v>558</v>
      </c>
      <c r="N8" s="14">
        <f>SUM(B8:M8)</f>
        <v>7600.2</v>
      </c>
    </row>
    <row r="9">
      <c r="A9" t="inlineStr">
        <is>
          <t>Occupancy %</t>
        </is>
      </c>
      <c r="B9" s="15">
        <f>B8/B7</f>
        <v>0.55</v>
      </c>
      <c r="C9" s="15">
        <f>C8/C7</f>
        <v>0.58</v>
      </c>
      <c r="D9" s="15">
        <f>D8/D7</f>
        <v>0.64</v>
      </c>
      <c r="E9" s="15">
        <f>E8/E7</f>
        <v>0.68</v>
      </c>
      <c r="F9" s="15">
        <f>F8/F7</f>
        <v>0.74</v>
      </c>
      <c r="G9" s="15">
        <f>G8/G7</f>
        <v>0.78</v>
      </c>
      <c r="H9" s="15">
        <f>H8/H7</f>
        <v>0.82</v>
      </c>
      <c r="I9" s="15">
        <f>I8/I7</f>
        <v>0.85</v>
      </c>
      <c r="J9" s="15">
        <f>J8/J7</f>
        <v>0.76</v>
      </c>
      <c r="K9" s="15">
        <f>K8/K7</f>
        <v>0.7</v>
      </c>
      <c r="L9" s="15">
        <f>L8/L7</f>
        <v>0.62</v>
      </c>
      <c r="M9" s="15">
        <f>M8/M7</f>
        <v>0.6</v>
      </c>
      <c r="N9" s="15">
        <f>N8/N7</f>
        <v>0.6940821918</v>
      </c>
    </row>
    <row r="10">
      <c r="A10" t="inlineStr">
        <is>
          <t>Rooms revenue</t>
        </is>
      </c>
      <c r="B10" s="16">
        <f>B8*Inputs!$B$6</f>
        <v>48592.5</v>
      </c>
      <c r="C10" s="16">
        <f>C8*Inputs!$B$6</f>
        <v>46284</v>
      </c>
      <c r="D10" s="16">
        <f>D8*Inputs!$B$6</f>
        <v>56544</v>
      </c>
      <c r="E10" s="16">
        <f>E8*Inputs!$B$6</f>
        <v>58140</v>
      </c>
      <c r="F10" s="16">
        <f>F8*Inputs!$B$6</f>
        <v>65379</v>
      </c>
      <c r="G10" s="16">
        <f>G8*Inputs!$B$6</f>
        <v>66690</v>
      </c>
      <c r="H10" s="16">
        <f>H8*Inputs!$B$6</f>
        <v>72447</v>
      </c>
      <c r="I10" s="16">
        <f>I8*Inputs!$B$6</f>
        <v>75097.5</v>
      </c>
      <c r="J10" s="16">
        <f>J8*Inputs!$B$6</f>
        <v>64980</v>
      </c>
      <c r="K10" s="16">
        <f>K8*Inputs!$B$6</f>
        <v>61845</v>
      </c>
      <c r="L10" s="16">
        <f>L8*Inputs!$B$6</f>
        <v>53010</v>
      </c>
      <c r="M10" s="16">
        <f>M8*Inputs!$B$6</f>
        <v>53010</v>
      </c>
      <c r="N10" s="16">
        <f>SUM(B10:M10)</f>
        <v>722019</v>
      </c>
    </row>
    <row r="11">
      <c r="A11" t="inlineStr">
        <is>
          <t>Other revenue (food &amp; drink, extras)</t>
        </is>
      </c>
      <c r="B11" s="16">
        <f>B8*Inputs!$B$7</f>
        <v>11253</v>
      </c>
      <c r="C11" s="16">
        <f>C8*Inputs!$B$7</f>
        <v>10718.4</v>
      </c>
      <c r="D11" s="16">
        <f>D8*Inputs!$B$7</f>
        <v>13094.4</v>
      </c>
      <c r="E11" s="16">
        <f>E8*Inputs!$B$7</f>
        <v>13464</v>
      </c>
      <c r="F11" s="16">
        <f>F8*Inputs!$B$7</f>
        <v>15140.4</v>
      </c>
      <c r="G11" s="16">
        <f>G8*Inputs!$B$7</f>
        <v>15444</v>
      </c>
      <c r="H11" s="16">
        <f>H8*Inputs!$B$7</f>
        <v>16777.2</v>
      </c>
      <c r="I11" s="16">
        <f>I8*Inputs!$B$7</f>
        <v>17391</v>
      </c>
      <c r="J11" s="16">
        <f>J8*Inputs!$B$7</f>
        <v>15048</v>
      </c>
      <c r="K11" s="16">
        <f>K8*Inputs!$B$7</f>
        <v>14322</v>
      </c>
      <c r="L11" s="16">
        <f>L8*Inputs!$B$7</f>
        <v>12276</v>
      </c>
      <c r="M11" s="16">
        <f>M8*Inputs!$B$7</f>
        <v>12276</v>
      </c>
      <c r="N11" s="16">
        <f>SUM(B11:M11)</f>
        <v>167204.4</v>
      </c>
    </row>
    <row r="12">
      <c r="A12" s="17" t="inlineStr">
        <is>
          <t>TOTAL REVENUE</t>
        </is>
      </c>
      <c r="B12" s="18">
        <f>B10+B11</f>
        <v>59845.5</v>
      </c>
      <c r="C12" s="18">
        <f>C10+C11</f>
        <v>57002.4</v>
      </c>
      <c r="D12" s="18">
        <f>D10+D11</f>
        <v>69638.4</v>
      </c>
      <c r="E12" s="18">
        <f>E10+E11</f>
        <v>71604</v>
      </c>
      <c r="F12" s="18">
        <f>F10+F11</f>
        <v>80519.4</v>
      </c>
      <c r="G12" s="18">
        <f>G10+G11</f>
        <v>82134</v>
      </c>
      <c r="H12" s="18">
        <f>H10+H11</f>
        <v>89224.2</v>
      </c>
      <c r="I12" s="18">
        <f>I10+I11</f>
        <v>92488.5</v>
      </c>
      <c r="J12" s="18">
        <f>J10+J11</f>
        <v>80028</v>
      </c>
      <c r="K12" s="18">
        <f>K10+K11</f>
        <v>76167</v>
      </c>
      <c r="L12" s="18">
        <f>L10+L11</f>
        <v>65286</v>
      </c>
      <c r="M12" s="18">
        <f>M10+M11</f>
        <v>65286</v>
      </c>
      <c r="N12" s="18">
        <f>SUM(B12:M12)</f>
        <v>889223.4</v>
      </c>
    </row>
    <row r="13">
      <c r="A13" t="inlineStr">
        <is>
          <t>Payroll</t>
        </is>
      </c>
      <c r="B13" s="16">
        <f>Inputs!$B$9+Inputs!$B$10*B8</f>
        <v>21569</v>
      </c>
      <c r="C13" s="16">
        <f>Inputs!$B$9+Inputs!$B$10*C8</f>
        <v>21423.2</v>
      </c>
      <c r="D13" s="16">
        <f>Inputs!$B$9+Inputs!$B$10*D8</f>
        <v>22071.2</v>
      </c>
      <c r="E13" s="16">
        <f>Inputs!$B$9+Inputs!$B$10*E8</f>
        <v>22172</v>
      </c>
      <c r="F13" s="16">
        <f>Inputs!$B$9+Inputs!$B$10*F8</f>
        <v>22629.2</v>
      </c>
      <c r="G13" s="16">
        <f>Inputs!$B$9+Inputs!$B$10*G8</f>
        <v>22712</v>
      </c>
      <c r="H13" s="16">
        <f>Inputs!$B$9+Inputs!$B$10*H8</f>
        <v>23075.6</v>
      </c>
      <c r="I13" s="16">
        <f>Inputs!$B$9+Inputs!$B$10*I8</f>
        <v>23243</v>
      </c>
      <c r="J13" s="16">
        <f>Inputs!$B$9+Inputs!$B$10*J8</f>
        <v>22604</v>
      </c>
      <c r="K13" s="16">
        <f>Inputs!$B$9+Inputs!$B$10*K8</f>
        <v>22406</v>
      </c>
      <c r="L13" s="16">
        <f>Inputs!$B$9+Inputs!$B$10*L8</f>
        <v>21848</v>
      </c>
      <c r="M13" s="16">
        <f>Inputs!$B$9+Inputs!$B$10*M8</f>
        <v>21848</v>
      </c>
      <c r="N13" s="16">
        <f>SUM(B13:M13)</f>
        <v>267601.2</v>
      </c>
    </row>
    <row r="14">
      <c r="A14" t="inlineStr">
        <is>
          <t>Food &amp; drink costs</t>
        </is>
      </c>
      <c r="B14" s="16">
        <f>Inputs!$B$11*B11</f>
        <v>3600.96</v>
      </c>
      <c r="C14" s="16">
        <f>Inputs!$B$11*C11</f>
        <v>3429.888</v>
      </c>
      <c r="D14" s="16">
        <f>Inputs!$B$11*D11</f>
        <v>4190.208</v>
      </c>
      <c r="E14" s="16">
        <f>Inputs!$B$11*E11</f>
        <v>4308.48</v>
      </c>
      <c r="F14" s="16">
        <f>Inputs!$B$11*F11</f>
        <v>4844.928</v>
      </c>
      <c r="G14" s="16">
        <f>Inputs!$B$11*G11</f>
        <v>4942.08</v>
      </c>
      <c r="H14" s="16">
        <f>Inputs!$B$11*H11</f>
        <v>5368.704</v>
      </c>
      <c r="I14" s="16">
        <f>Inputs!$B$11*I11</f>
        <v>5565.12</v>
      </c>
      <c r="J14" s="16">
        <f>Inputs!$B$11*J11</f>
        <v>4815.36</v>
      </c>
      <c r="K14" s="16">
        <f>Inputs!$B$11*K11</f>
        <v>4583.04</v>
      </c>
      <c r="L14" s="16">
        <f>Inputs!$B$11*L11</f>
        <v>3928.32</v>
      </c>
      <c r="M14" s="16">
        <f>Inputs!$B$11*M11</f>
        <v>3928.32</v>
      </c>
      <c r="N14" s="16">
        <f>SUM(B14:M14)</f>
        <v>53505.408</v>
      </c>
    </row>
    <row r="15">
      <c r="A15" t="inlineStr">
        <is>
          <t>Booking / OTA commissions</t>
        </is>
      </c>
      <c r="B15" s="16">
        <f>Inputs!$B$12*B10</f>
        <v>5831.1</v>
      </c>
      <c r="C15" s="16">
        <f>Inputs!$B$12*C10</f>
        <v>5554.08</v>
      </c>
      <c r="D15" s="16">
        <f>Inputs!$B$12*D10</f>
        <v>6785.28</v>
      </c>
      <c r="E15" s="16">
        <f>Inputs!$B$12*E10</f>
        <v>6976.8</v>
      </c>
      <c r="F15" s="16">
        <f>Inputs!$B$12*F10</f>
        <v>7845.48</v>
      </c>
      <c r="G15" s="16">
        <f>Inputs!$B$12*G10</f>
        <v>8002.8</v>
      </c>
      <c r="H15" s="16">
        <f>Inputs!$B$12*H10</f>
        <v>8693.64</v>
      </c>
      <c r="I15" s="16">
        <f>Inputs!$B$12*I10</f>
        <v>9011.7</v>
      </c>
      <c r="J15" s="16">
        <f>Inputs!$B$12*J10</f>
        <v>7797.6</v>
      </c>
      <c r="K15" s="16">
        <f>Inputs!$B$12*K10</f>
        <v>7421.4</v>
      </c>
      <c r="L15" s="16">
        <f>Inputs!$B$12*L10</f>
        <v>6361.2</v>
      </c>
      <c r="M15" s="16">
        <f>Inputs!$B$12*M10</f>
        <v>6361.2</v>
      </c>
      <c r="N15" s="16">
        <f>SUM(B15:M15)</f>
        <v>86642.28</v>
      </c>
    </row>
    <row r="16">
      <c r="A16" t="inlineStr">
        <is>
          <t>Utilities</t>
        </is>
      </c>
      <c r="B16" s="16">
        <f>Inputs!$B$13</f>
        <v>3900</v>
      </c>
      <c r="C16" s="16">
        <f>Inputs!$B$13</f>
        <v>3900</v>
      </c>
      <c r="D16" s="16">
        <f>Inputs!$B$13</f>
        <v>3900</v>
      </c>
      <c r="E16" s="16">
        <f>Inputs!$B$13</f>
        <v>3900</v>
      </c>
      <c r="F16" s="16">
        <f>Inputs!$B$13</f>
        <v>3900</v>
      </c>
      <c r="G16" s="16">
        <f>Inputs!$B$13</f>
        <v>3900</v>
      </c>
      <c r="H16" s="16">
        <f>Inputs!$B$13</f>
        <v>3900</v>
      </c>
      <c r="I16" s="16">
        <f>Inputs!$B$13</f>
        <v>3900</v>
      </c>
      <c r="J16" s="16">
        <f>Inputs!$B$13</f>
        <v>3900</v>
      </c>
      <c r="K16" s="16">
        <f>Inputs!$B$13</f>
        <v>3900</v>
      </c>
      <c r="L16" s="16">
        <f>Inputs!$B$13</f>
        <v>3900</v>
      </c>
      <c r="M16" s="16">
        <f>Inputs!$B$13</f>
        <v>3900</v>
      </c>
      <c r="N16" s="16">
        <f>SUM(B16:M16)</f>
        <v>46800</v>
      </c>
    </row>
    <row r="17">
      <c r="A17" t="inlineStr">
        <is>
          <t>Other operating costs</t>
        </is>
      </c>
      <c r="B17" s="16">
        <f>Inputs!$B$14</f>
        <v>4600</v>
      </c>
      <c r="C17" s="16">
        <f>Inputs!$B$14</f>
        <v>4600</v>
      </c>
      <c r="D17" s="16">
        <f>Inputs!$B$14</f>
        <v>4600</v>
      </c>
      <c r="E17" s="16">
        <f>Inputs!$B$14</f>
        <v>4600</v>
      </c>
      <c r="F17" s="16">
        <f>Inputs!$B$14</f>
        <v>4600</v>
      </c>
      <c r="G17" s="16">
        <f>Inputs!$B$14</f>
        <v>4600</v>
      </c>
      <c r="H17" s="16">
        <f>Inputs!$B$14</f>
        <v>4600</v>
      </c>
      <c r="I17" s="16">
        <f>Inputs!$B$14</f>
        <v>4600</v>
      </c>
      <c r="J17" s="16">
        <f>Inputs!$B$14</f>
        <v>4600</v>
      </c>
      <c r="K17" s="16">
        <f>Inputs!$B$14</f>
        <v>4600</v>
      </c>
      <c r="L17" s="16">
        <f>Inputs!$B$14</f>
        <v>4600</v>
      </c>
      <c r="M17" s="16">
        <f>Inputs!$B$14</f>
        <v>4600</v>
      </c>
      <c r="N17" s="16">
        <f>SUM(B17:M17)</f>
        <v>55200</v>
      </c>
    </row>
    <row r="18">
      <c r="A18" t="inlineStr">
        <is>
          <t>FF&amp;E (refurbishment) reserve</t>
        </is>
      </c>
      <c r="B18" s="16">
        <f>Inputs!$B$15*B12</f>
        <v>2393.82</v>
      </c>
      <c r="C18" s="16">
        <f>Inputs!$B$15*C12</f>
        <v>2280.096</v>
      </c>
      <c r="D18" s="16">
        <f>Inputs!$B$15*D12</f>
        <v>2785.536</v>
      </c>
      <c r="E18" s="16">
        <f>Inputs!$B$15*E12</f>
        <v>2864.16</v>
      </c>
      <c r="F18" s="16">
        <f>Inputs!$B$15*F12</f>
        <v>3220.776</v>
      </c>
      <c r="G18" s="16">
        <f>Inputs!$B$15*G12</f>
        <v>3285.36</v>
      </c>
      <c r="H18" s="16">
        <f>Inputs!$B$15*H12</f>
        <v>3568.968</v>
      </c>
      <c r="I18" s="16">
        <f>Inputs!$B$15*I12</f>
        <v>3699.54</v>
      </c>
      <c r="J18" s="16">
        <f>Inputs!$B$15*J12</f>
        <v>3201.12</v>
      </c>
      <c r="K18" s="16">
        <f>Inputs!$B$15*K12</f>
        <v>3046.68</v>
      </c>
      <c r="L18" s="16">
        <f>Inputs!$B$15*L12</f>
        <v>2611.44</v>
      </c>
      <c r="M18" s="16">
        <f>Inputs!$B$15*M12</f>
        <v>2611.44</v>
      </c>
      <c r="N18" s="16">
        <f>SUM(B18:M18)</f>
        <v>35568.936</v>
      </c>
    </row>
    <row r="19">
      <c r="A19" s="17" t="inlineStr">
        <is>
          <t>TOTAL COSTS</t>
        </is>
      </c>
      <c r="B19" s="18">
        <f>SUM(B13:B18)</f>
        <v>41894.88</v>
      </c>
      <c r="C19" s="18">
        <f>SUM(C13:C18)</f>
        <v>41187.264</v>
      </c>
      <c r="D19" s="18">
        <f>SUM(D13:D18)</f>
        <v>44332.224</v>
      </c>
      <c r="E19" s="18">
        <f>SUM(E13:E18)</f>
        <v>44821.44</v>
      </c>
      <c r="F19" s="18">
        <f>SUM(F13:F18)</f>
        <v>47040.384</v>
      </c>
      <c r="G19" s="18">
        <f>SUM(G13:G18)</f>
        <v>47442.24</v>
      </c>
      <c r="H19" s="18">
        <f>SUM(H13:H18)</f>
        <v>49206.912</v>
      </c>
      <c r="I19" s="18">
        <f>SUM(I13:I18)</f>
        <v>50019.36</v>
      </c>
      <c r="J19" s="18">
        <f>SUM(J13:J18)</f>
        <v>46918.08</v>
      </c>
      <c r="K19" s="18">
        <f>SUM(K13:K18)</f>
        <v>45957.12</v>
      </c>
      <c r="L19" s="18">
        <f>SUM(L13:L18)</f>
        <v>43248.96</v>
      </c>
      <c r="M19" s="18">
        <f>SUM(M13:M18)</f>
        <v>43248.96</v>
      </c>
      <c r="N19" s="18">
        <f>SUM(B19:M19)</f>
        <v>545317.824</v>
      </c>
    </row>
    <row r="20">
      <c r="A20" s="17" t="inlineStr">
        <is>
          <t>GROSS OPERATING PROFIT (GOP)</t>
        </is>
      </c>
      <c r="B20" s="19">
        <f>B12-B19</f>
        <v>17950.62</v>
      </c>
      <c r="C20" s="19">
        <f>C12-C19</f>
        <v>15815.136</v>
      </c>
      <c r="D20" s="19">
        <f>D12-D19</f>
        <v>25306.176</v>
      </c>
      <c r="E20" s="19">
        <f>E12-E19</f>
        <v>26782.56</v>
      </c>
      <c r="F20" s="19">
        <f>F12-F19</f>
        <v>33479.016</v>
      </c>
      <c r="G20" s="19">
        <f>G12-G19</f>
        <v>34691.76</v>
      </c>
      <c r="H20" s="19">
        <f>H12-H19</f>
        <v>40017.288</v>
      </c>
      <c r="I20" s="19">
        <f>I12-I19</f>
        <v>42469.14</v>
      </c>
      <c r="J20" s="19">
        <f>J12-J19</f>
        <v>33109.92</v>
      </c>
      <c r="K20" s="19">
        <f>K12-K19</f>
        <v>30209.88</v>
      </c>
      <c r="L20" s="19">
        <f>L12-L19</f>
        <v>22037.04</v>
      </c>
      <c r="M20" s="19">
        <f>M12-M19</f>
        <v>22037.04</v>
      </c>
      <c r="N20" s="19">
        <f>N12-N19</f>
        <v>343905.576</v>
      </c>
    </row>
    <row r="21">
      <c r="A21" t="inlineStr">
        <is>
          <t>GOP margin %</t>
        </is>
      </c>
      <c r="B21" s="15">
        <f>B20/B12</f>
        <v>0.2999493696</v>
      </c>
      <c r="C21" s="15">
        <f>C20/C12</f>
        <v>0.2774468443</v>
      </c>
      <c r="D21" s="15">
        <f>D20/D12</f>
        <v>0.3633939895</v>
      </c>
      <c r="E21" s="15">
        <f>E20/E12</f>
        <v>0.3740372046</v>
      </c>
      <c r="F21" s="15">
        <f>F20/F12</f>
        <v>0.4157881951</v>
      </c>
      <c r="G21" s="15">
        <f>G20/G12</f>
        <v>0.4223800131</v>
      </c>
      <c r="H21" s="15">
        <f>H20/H12</f>
        <v>0.448502626</v>
      </c>
      <c r="I21" s="15">
        <f>I20/I12</f>
        <v>0.4591829254</v>
      </c>
      <c r="J21" s="15">
        <f>J20/J12</f>
        <v>0.4137291948</v>
      </c>
      <c r="K21" s="15">
        <f>K20/K12</f>
        <v>0.3966268857</v>
      </c>
      <c r="L21" s="15">
        <f>L20/L12</f>
        <v>0.3375461814</v>
      </c>
      <c r="M21" s="15">
        <f>M20/M12</f>
        <v>0.3375461814</v>
      </c>
      <c r="N21" s="15">
        <f>N20/N12</f>
        <v>0.38674823</v>
      </c>
    </row>
    <row r="22">
      <c r="A22" t="inlineStr">
        <is>
          <t>RevPAR (total revenue / rooms available)</t>
        </is>
      </c>
      <c r="B22" s="16">
        <f>B12/B7</f>
        <v>64.35</v>
      </c>
      <c r="C22" s="16">
        <f>C12/C7</f>
        <v>67.86</v>
      </c>
      <c r="D22" s="16">
        <f>D12/D7</f>
        <v>74.88</v>
      </c>
      <c r="E22" s="16">
        <f>E12/E7</f>
        <v>79.56</v>
      </c>
      <c r="F22" s="16">
        <f>F12/F7</f>
        <v>86.58</v>
      </c>
      <c r="G22" s="16">
        <f>G12/G7</f>
        <v>91.26</v>
      </c>
      <c r="H22" s="16">
        <f>H12/H7</f>
        <v>95.94</v>
      </c>
      <c r="I22" s="16">
        <f>I12/I7</f>
        <v>99.45</v>
      </c>
      <c r="J22" s="16">
        <f>J12/J7</f>
        <v>88.92</v>
      </c>
      <c r="K22" s="16">
        <f>K12/K7</f>
        <v>81.9</v>
      </c>
      <c r="L22" s="16">
        <f>L12/L7</f>
        <v>72.54</v>
      </c>
      <c r="M22" s="16">
        <f>M12/M7</f>
        <v>70.2</v>
      </c>
      <c r="N22" s="16">
        <f>N12/N7</f>
        <v>81.2076164384</v>
      </c>
    </row>
    <row r="23">
      <c r="A23" t="inlineStr">
        <is>
          <t>Break-even occupancy %</t>
        </is>
      </c>
      <c r="B23" s="15">
        <f>B19/(B7*(Inputs!$B$6+Inputs!$B$7-(Inputs!$B$10+Inputs!$B$11*Inputs!$B$7+Inputs!$B$12*Inputs!$B$6)))</f>
        <v>0.4866925029</v>
      </c>
      <c r="C23" s="15">
        <f>C19/(C7*(Inputs!$B$6+Inputs!$B$7-(Inputs!$B$10+Inputs!$B$11*Inputs!$B$7+Inputs!$B$12*Inputs!$B$6)))</f>
        <v>0.5297370046</v>
      </c>
      <c r="D23" s="15">
        <f>D19/(D7*(Inputs!$B$6+Inputs!$B$7-(Inputs!$B$10+Inputs!$B$11*Inputs!$B$7+Inputs!$B$12*Inputs!$B$6)))</f>
        <v>0.5150071096</v>
      </c>
      <c r="E23" s="15">
        <f>E19/(E7*(Inputs!$B$6+Inputs!$B$7-(Inputs!$B$10+Inputs!$B$11*Inputs!$B$7+Inputs!$B$12*Inputs!$B$6)))</f>
        <v>0.5380466724</v>
      </c>
      <c r="F23" s="15">
        <f>F19/(F7*(Inputs!$B$6+Inputs!$B$7-(Inputs!$B$10+Inputs!$B$11*Inputs!$B$7+Inputs!$B$12*Inputs!$B$6)))</f>
        <v>0.5464677838</v>
      </c>
      <c r="G23" s="15">
        <f>G19/(G7*(Inputs!$B$6+Inputs!$B$7-(Inputs!$B$10+Inputs!$B$11*Inputs!$B$7+Inputs!$B$12*Inputs!$B$6)))</f>
        <v>0.5695073466</v>
      </c>
      <c r="H23" s="15">
        <f>H19/(H7*(Inputs!$B$6+Inputs!$B$7-(Inputs!$B$10+Inputs!$B$11*Inputs!$B$7+Inputs!$B$12*Inputs!$B$6)))</f>
        <v>0.5716363231</v>
      </c>
      <c r="I23" s="15">
        <f>I19/(I7*(Inputs!$B$6+Inputs!$B$7-(Inputs!$B$10+Inputs!$B$11*Inputs!$B$7+Inputs!$B$12*Inputs!$B$6)))</f>
        <v>0.5810745253</v>
      </c>
      <c r="J23" s="15">
        <f>J19/(J7*(Inputs!$B$6+Inputs!$B$7-(Inputs!$B$10+Inputs!$B$11*Inputs!$B$7+Inputs!$B$12*Inputs!$B$6)))</f>
        <v>0.5632152118</v>
      </c>
      <c r="K23" s="15">
        <f>K19/(K7*(Inputs!$B$6+Inputs!$B$7-(Inputs!$B$10+Inputs!$B$11*Inputs!$B$7+Inputs!$B$12*Inputs!$B$6)))</f>
        <v>0.5338835141</v>
      </c>
      <c r="L23" s="15">
        <f>L19/(L7*(Inputs!$B$6+Inputs!$B$7-(Inputs!$B$10+Inputs!$B$11*Inputs!$B$7+Inputs!$B$12*Inputs!$B$6)))</f>
        <v>0.5191702679</v>
      </c>
      <c r="M23" s="15">
        <f>M19/(M7*(Inputs!$B$6+Inputs!$B$7-(Inputs!$B$10+Inputs!$B$11*Inputs!$B$7+Inputs!$B$12*Inputs!$B$6)))</f>
        <v>0.5024228399</v>
      </c>
      <c r="N23" s="15">
        <f>N19/(N7*(Inputs!$B$6+Inputs!$B$7-(Inputs!$B$10+Inputs!$B$11*Inputs!$B$7+Inputs!$B$12*Inputs!$B$6)))</f>
        <v>0.5380371059</v>
      </c>
    </row>
    <row r="25">
      <c r="A25" s="4" t="inlineStr">
        <is>
          <t>Break-even occupancy % = total costs / (rooms available x contribution per occupied night). Contribution = ADR + other revenue per night - variable costs per night (extra payroll + food &amp; drink cost + booking commission) = £92.56 in the example. An estimate: it uses the month's budgeted costs, which move a little with occupancy. RevPAR here counts ALL revenue (rooms + food &amp; drink) per available room.</t>
        </is>
      </c>
    </row>
    <row r="26"/>
  </sheetData>
  <mergeCells count="4">
    <mergeCell ref="A25:N26"/>
    <mergeCell ref="A3:N3"/>
    <mergeCell ref="A2:N2"/>
    <mergeCell ref="A1:N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19"/>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44"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s>
  <sheetData>
    <row r="1" ht="26" customHeight="1">
      <c r="A1" s="1" t="inlineStr">
        <is>
          <t>HOTEL BUDGET — ACTUALS VS BUDGET</t>
        </is>
      </c>
    </row>
    <row r="2" ht="6" customHeight="1">
      <c r="A2" s="2" t="n"/>
    </row>
    <row r="3">
      <c r="A3" s="6" t="inlineStr">
        <is>
          <t>Enter each month's real rooms sold, total revenue and total costs (NET of VAT) in the pale-yellow rows. Variances: revenue and GOP show actual minus budget (positive = better); costs show budget minus actual (positive = better — you spent less). Jan-Mar carry EXAMPLE actuals; Apr-Dec are yours to fill in.</t>
        </is>
      </c>
    </row>
    <row r="4"/>
    <row r="5">
      <c r="A5" s="7" t="inlineStr">
        <is>
          <t>Month</t>
        </is>
      </c>
      <c r="B5" s="12" t="inlineStr">
        <is>
          <t>Jan</t>
        </is>
      </c>
      <c r="C5" s="12" t="inlineStr">
        <is>
          <t>Feb</t>
        </is>
      </c>
      <c r="D5" s="12" t="inlineStr">
        <is>
          <t>Mar</t>
        </is>
      </c>
      <c r="E5" s="12" t="inlineStr">
        <is>
          <t>Apr</t>
        </is>
      </c>
      <c r="F5" s="12" t="inlineStr">
        <is>
          <t>May</t>
        </is>
      </c>
      <c r="G5" s="12" t="inlineStr">
        <is>
          <t>Jun</t>
        </is>
      </c>
      <c r="H5" s="12" t="inlineStr">
        <is>
          <t>Jul</t>
        </is>
      </c>
      <c r="I5" s="12" t="inlineStr">
        <is>
          <t>Aug</t>
        </is>
      </c>
      <c r="J5" s="12" t="inlineStr">
        <is>
          <t>Sep</t>
        </is>
      </c>
      <c r="K5" s="12" t="inlineStr">
        <is>
          <t>Oct</t>
        </is>
      </c>
      <c r="L5" s="12" t="inlineStr">
        <is>
          <t>Nov</t>
        </is>
      </c>
      <c r="M5" s="12" t="inlineStr">
        <is>
          <t>Dec</t>
        </is>
      </c>
    </row>
    <row r="6">
      <c r="A6" t="inlineStr">
        <is>
          <t>Actual rooms sold</t>
        </is>
      </c>
      <c r="B6" s="20" t="n">
        <v>498</v>
      </c>
      <c r="C6" s="20" t="n">
        <v>501</v>
      </c>
      <c r="D6" s="20" t="n">
        <v>588</v>
      </c>
      <c r="E6" s="20" t="n"/>
      <c r="F6" s="20" t="n"/>
      <c r="G6" s="20" t="n"/>
      <c r="H6" s="20" t="n"/>
      <c r="I6" s="20" t="n"/>
      <c r="J6" s="20" t="n"/>
      <c r="K6" s="20" t="n"/>
      <c r="L6" s="20" t="n"/>
      <c r="M6" s="20" t="n"/>
    </row>
    <row r="7">
      <c r="A7" t="inlineStr">
        <is>
          <t>Actual total revenue</t>
        </is>
      </c>
      <c r="B7" s="9" t="n">
        <v>57900</v>
      </c>
      <c r="C7" s="9" t="n">
        <v>58150</v>
      </c>
      <c r="D7" s="9" t="n">
        <v>68420</v>
      </c>
      <c r="E7" s="9" t="n"/>
      <c r="F7" s="9" t="n"/>
      <c r="G7" s="9" t="n"/>
      <c r="H7" s="9" t="n"/>
      <c r="I7" s="9" t="n"/>
      <c r="J7" s="9" t="n"/>
      <c r="K7" s="9" t="n"/>
      <c r="L7" s="9" t="n"/>
      <c r="M7" s="9" t="n"/>
    </row>
    <row r="8">
      <c r="A8" t="inlineStr">
        <is>
          <t>Actual total costs</t>
        </is>
      </c>
      <c r="B8" s="9" t="n">
        <v>42650</v>
      </c>
      <c r="C8" s="9" t="n">
        <v>40980</v>
      </c>
      <c r="D8" s="9" t="n">
        <v>45310</v>
      </c>
      <c r="E8" s="9" t="n"/>
      <c r="F8" s="9" t="n"/>
      <c r="G8" s="9" t="n"/>
      <c r="H8" s="9" t="n"/>
      <c r="I8" s="9" t="n"/>
      <c r="J8" s="9" t="n"/>
      <c r="K8" s="9" t="n"/>
      <c r="L8" s="9" t="n"/>
      <c r="M8" s="9" t="n"/>
    </row>
    <row r="9">
      <c r="A9" t="inlineStr">
        <is>
          <t>Actual GOP</t>
        </is>
      </c>
      <c r="B9" s="16">
        <f>IF(B7="","",B7-B8)</f>
        <v>15250</v>
      </c>
      <c r="C9" s="16">
        <f>IF(C7="","",C7-C8)</f>
        <v>17170</v>
      </c>
      <c r="D9" s="16">
        <f>IF(D7="","",D7-D8)</f>
        <v>23110</v>
      </c>
      <c r="E9" s="16" t="str">
        <f>IF(E7="","",E7-E8)</f>
        <v/>
      </c>
      <c r="F9" s="16" t="str">
        <f>IF(F7="","",F7-F8)</f>
        <v/>
      </c>
      <c r="G9" s="16" t="str">
        <f>IF(G7="","",G7-G8)</f>
        <v/>
      </c>
      <c r="H9" s="16" t="str">
        <f>IF(H7="","",H7-H8)</f>
        <v/>
      </c>
      <c r="I9" s="16" t="str">
        <f>IF(I7="","",I7-I8)</f>
        <v/>
      </c>
      <c r="J9" s="16" t="str">
        <f>IF(J7="","",J7-J8)</f>
        <v/>
      </c>
      <c r="K9" s="16" t="str">
        <f>IF(K7="","",K7-K8)</f>
        <v/>
      </c>
      <c r="L9" s="16" t="str">
        <f>IF(L7="","",L7-L8)</f>
        <v/>
      </c>
      <c r="M9" s="16" t="str">
        <f>IF(M7="","",M7-M8)</f>
        <v/>
      </c>
    </row>
    <row r="10">
      <c r="A10" t="inlineStr">
        <is>
          <t>Budget total revenue</t>
        </is>
      </c>
      <c r="B10" s="16">
        <f>Budget!B12</f>
        <v>59845.5</v>
      </c>
      <c r="C10" s="16">
        <f>Budget!C12</f>
        <v>57002.4</v>
      </c>
      <c r="D10" s="16">
        <f>Budget!D12</f>
        <v>69638.4</v>
      </c>
      <c r="E10" s="16">
        <f>Budget!E12</f>
        <v>71604</v>
      </c>
      <c r="F10" s="16">
        <f>Budget!F12</f>
        <v>80519.4</v>
      </c>
      <c r="G10" s="16">
        <f>Budget!G12</f>
        <v>82134</v>
      </c>
      <c r="H10" s="16">
        <f>Budget!H12</f>
        <v>89224.2</v>
      </c>
      <c r="I10" s="16">
        <f>Budget!I12</f>
        <v>92488.5</v>
      </c>
      <c r="J10" s="16">
        <f>Budget!J12</f>
        <v>80028</v>
      </c>
      <c r="K10" s="16">
        <f>Budget!K12</f>
        <v>76167</v>
      </c>
      <c r="L10" s="16">
        <f>Budget!L12</f>
        <v>65286</v>
      </c>
      <c r="M10" s="16">
        <f>Budget!M12</f>
        <v>65286</v>
      </c>
    </row>
    <row r="11">
      <c r="A11" t="inlineStr">
        <is>
          <t>Revenue variance £</t>
        </is>
      </c>
      <c r="B11" s="16">
        <f>IF(B7="","",B7-B10)</f>
        <v>-1945.5</v>
      </c>
      <c r="C11" s="16">
        <f>IF(C7="","",C7-C10)</f>
        <v>1147.6</v>
      </c>
      <c r="D11" s="16">
        <f>IF(D7="","",D7-D10)</f>
        <v>-1218.4</v>
      </c>
      <c r="E11" s="16" t="str">
        <f>IF(E7="","",E7-E10)</f>
        <v/>
      </c>
      <c r="F11" s="16" t="str">
        <f>IF(F7="","",F7-F10)</f>
        <v/>
      </c>
      <c r="G11" s="16" t="str">
        <f>IF(G7="","",G7-G10)</f>
        <v/>
      </c>
      <c r="H11" s="16" t="str">
        <f>IF(H7="","",H7-H10)</f>
        <v/>
      </c>
      <c r="I11" s="16" t="str">
        <f>IF(I7="","",I7-I10)</f>
        <v/>
      </c>
      <c r="J11" s="16" t="str">
        <f>IF(J7="","",J7-J10)</f>
        <v/>
      </c>
      <c r="K11" s="16" t="str">
        <f>IF(K7="","",K7-K10)</f>
        <v/>
      </c>
      <c r="L11" s="16" t="str">
        <f>IF(L7="","",L7-L10)</f>
        <v/>
      </c>
      <c r="M11" s="16" t="str">
        <f>IF(M7="","",M7-M10)</f>
        <v/>
      </c>
    </row>
    <row r="12">
      <c r="A12" t="inlineStr">
        <is>
          <t>Revenue variance %</t>
        </is>
      </c>
      <c r="B12" s="15">
        <f>IF(B7="","",B11/B10)</f>
        <v>-0.0325087099</v>
      </c>
      <c r="C12" s="15">
        <f>IF(C7="","",C11/C10)</f>
        <v>0.0201324856</v>
      </c>
      <c r="D12" s="15">
        <f>IF(D7="","",D11/D10)</f>
        <v>-0.0174960941</v>
      </c>
      <c r="E12" s="15" t="str">
        <f>IF(E7="","",E11/E10)</f>
        <v/>
      </c>
      <c r="F12" s="15" t="str">
        <f>IF(F7="","",F11/F10)</f>
        <v/>
      </c>
      <c r="G12" s="15" t="str">
        <f>IF(G7="","",G11/G10)</f>
        <v/>
      </c>
      <c r="H12" s="15" t="str">
        <f>IF(H7="","",H11/H10)</f>
        <v/>
      </c>
      <c r="I12" s="15" t="str">
        <f>IF(I7="","",I11/I10)</f>
        <v/>
      </c>
      <c r="J12" s="15" t="str">
        <f>IF(J7="","",J11/J10)</f>
        <v/>
      </c>
      <c r="K12" s="15" t="str">
        <f>IF(K7="","",K11/K10)</f>
        <v/>
      </c>
      <c r="L12" s="15" t="str">
        <f>IF(L7="","",L11/L10)</f>
        <v/>
      </c>
      <c r="M12" s="15" t="str">
        <f>IF(M7="","",M11/M10)</f>
        <v/>
      </c>
    </row>
    <row r="13">
      <c r="A13" t="inlineStr">
        <is>
          <t>Budget total costs</t>
        </is>
      </c>
      <c r="B13" s="16">
        <f>Budget!B19</f>
        <v>41894.88</v>
      </c>
      <c r="C13" s="16">
        <f>Budget!C19</f>
        <v>41187.264</v>
      </c>
      <c r="D13" s="16">
        <f>Budget!D19</f>
        <v>44332.224</v>
      </c>
      <c r="E13" s="16">
        <f>Budget!E19</f>
        <v>44821.44</v>
      </c>
      <c r="F13" s="16">
        <f>Budget!F19</f>
        <v>47040.384</v>
      </c>
      <c r="G13" s="16">
        <f>Budget!G19</f>
        <v>47442.24</v>
      </c>
      <c r="H13" s="16">
        <f>Budget!H19</f>
        <v>49206.912</v>
      </c>
      <c r="I13" s="16">
        <f>Budget!I19</f>
        <v>50019.36</v>
      </c>
      <c r="J13" s="16">
        <f>Budget!J19</f>
        <v>46918.08</v>
      </c>
      <c r="K13" s="16">
        <f>Budget!K19</f>
        <v>45957.12</v>
      </c>
      <c r="L13" s="16">
        <f>Budget!L19</f>
        <v>43248.96</v>
      </c>
      <c r="M13" s="16">
        <f>Budget!M19</f>
        <v>43248.96</v>
      </c>
    </row>
    <row r="14">
      <c r="A14" t="inlineStr">
        <is>
          <t>Costs variance £ (budget - actual)</t>
        </is>
      </c>
      <c r="B14" s="16">
        <f>IF(B8="","",B13-B8)</f>
        <v>-755.12</v>
      </c>
      <c r="C14" s="16">
        <f>IF(C8="","",C13-C8)</f>
        <v>207.264</v>
      </c>
      <c r="D14" s="16">
        <f>IF(D8="","",D13-D8)</f>
        <v>-977.776</v>
      </c>
      <c r="E14" s="16" t="str">
        <f>IF(E8="","",E13-E8)</f>
        <v/>
      </c>
      <c r="F14" s="16" t="str">
        <f>IF(F8="","",F13-F8)</f>
        <v/>
      </c>
      <c r="G14" s="16" t="str">
        <f>IF(G8="","",G13-G8)</f>
        <v/>
      </c>
      <c r="H14" s="16" t="str">
        <f>IF(H8="","",H13-H8)</f>
        <v/>
      </c>
      <c r="I14" s="16" t="str">
        <f>IF(I8="","",I13-I8)</f>
        <v/>
      </c>
      <c r="J14" s="16" t="str">
        <f>IF(J8="","",J13-J8)</f>
        <v/>
      </c>
      <c r="K14" s="16" t="str">
        <f>IF(K8="","",K13-K8)</f>
        <v/>
      </c>
      <c r="L14" s="16" t="str">
        <f>IF(L8="","",L13-L8)</f>
        <v/>
      </c>
      <c r="M14" s="16" t="str">
        <f>IF(M8="","",M13-M8)</f>
        <v/>
      </c>
    </row>
    <row r="15">
      <c r="A15" t="inlineStr">
        <is>
          <t>Costs variance %</t>
        </is>
      </c>
      <c r="B15" s="15">
        <f>IF(B8="","",B14/B13)</f>
        <v>-0.0180241595</v>
      </c>
      <c r="C15" s="15">
        <f>IF(C8="","",C14/C13)</f>
        <v>0.0050322352</v>
      </c>
      <c r="D15" s="15">
        <f>IF(D8="","",D14/D13)</f>
        <v>-0.0220556496</v>
      </c>
      <c r="E15" s="15" t="str">
        <f>IF(E8="","",E14/E13)</f>
        <v/>
      </c>
      <c r="F15" s="15" t="str">
        <f>IF(F8="","",F14/F13)</f>
        <v/>
      </c>
      <c r="G15" s="15" t="str">
        <f>IF(G8="","",G14/G13)</f>
        <v/>
      </c>
      <c r="H15" s="15" t="str">
        <f>IF(H8="","",H14/H13)</f>
        <v/>
      </c>
      <c r="I15" s="15" t="str">
        <f>IF(I8="","",I14/I13)</f>
        <v/>
      </c>
      <c r="J15" s="15" t="str">
        <f>IF(J8="","",J14/J13)</f>
        <v/>
      </c>
      <c r="K15" s="15" t="str">
        <f>IF(K8="","",K14/K13)</f>
        <v/>
      </c>
      <c r="L15" s="15" t="str">
        <f>IF(L8="","",L14/L13)</f>
        <v/>
      </c>
      <c r="M15" s="15" t="str">
        <f>IF(M8="","",M14/M13)</f>
        <v/>
      </c>
    </row>
    <row r="16">
      <c r="A16" t="inlineStr">
        <is>
          <t>Budget GOP</t>
        </is>
      </c>
      <c r="B16" s="16">
        <f>Budget!B20</f>
        <v>17950.62</v>
      </c>
      <c r="C16" s="16">
        <f>Budget!C20</f>
        <v>15815.136</v>
      </c>
      <c r="D16" s="16">
        <f>Budget!D20</f>
        <v>25306.176</v>
      </c>
      <c r="E16" s="16">
        <f>Budget!E20</f>
        <v>26782.56</v>
      </c>
      <c r="F16" s="16">
        <f>Budget!F20</f>
        <v>33479.016</v>
      </c>
      <c r="G16" s="16">
        <f>Budget!G20</f>
        <v>34691.76</v>
      </c>
      <c r="H16" s="16">
        <f>Budget!H20</f>
        <v>40017.288</v>
      </c>
      <c r="I16" s="16">
        <f>Budget!I20</f>
        <v>42469.14</v>
      </c>
      <c r="J16" s="16">
        <f>Budget!J20</f>
        <v>33109.92</v>
      </c>
      <c r="K16" s="16">
        <f>Budget!K20</f>
        <v>30209.88</v>
      </c>
      <c r="L16" s="16">
        <f>Budget!L20</f>
        <v>22037.04</v>
      </c>
      <c r="M16" s="16">
        <f>Budget!M20</f>
        <v>22037.04</v>
      </c>
    </row>
    <row r="17">
      <c r="A17" t="inlineStr">
        <is>
          <t>GOP variance £</t>
        </is>
      </c>
      <c r="B17" s="16">
        <f>IF(B7="","",B9-B16)</f>
        <v>-2700.62</v>
      </c>
      <c r="C17" s="16">
        <f>IF(C7="","",C9-C16)</f>
        <v>1354.864</v>
      </c>
      <c r="D17" s="16">
        <f>IF(D7="","",D9-D16)</f>
        <v>-2196.176</v>
      </c>
      <c r="E17" s="16" t="str">
        <f>IF(E7="","",E9-E16)</f>
        <v/>
      </c>
      <c r="F17" s="16" t="str">
        <f>IF(F7="","",F9-F16)</f>
        <v/>
      </c>
      <c r="G17" s="16" t="str">
        <f>IF(G7="","",G9-G16)</f>
        <v/>
      </c>
      <c r="H17" s="16" t="str">
        <f>IF(H7="","",H9-H16)</f>
        <v/>
      </c>
      <c r="I17" s="16" t="str">
        <f>IF(I7="","",I9-I16)</f>
        <v/>
      </c>
      <c r="J17" s="16" t="str">
        <f>IF(J7="","",J9-J16)</f>
        <v/>
      </c>
      <c r="K17" s="16" t="str">
        <f>IF(K7="","",K9-K16)</f>
        <v/>
      </c>
      <c r="L17" s="16" t="str">
        <f>IF(L7="","",L9-L16)</f>
        <v/>
      </c>
      <c r="M17" s="16" t="str">
        <f>IF(M7="","",M9-M16)</f>
        <v/>
      </c>
    </row>
    <row r="18">
      <c r="A18" t="inlineStr">
        <is>
          <t>GOP variance %</t>
        </is>
      </c>
      <c r="B18" s="15">
        <f>IF(B7="","",B17/B16)</f>
        <v>-0.1504471712</v>
      </c>
      <c r="C18" s="15">
        <f>IF(C7="","",C17/C16)</f>
        <v>0.0856688175</v>
      </c>
      <c r="D18" s="15">
        <f>IF(D7="","",D17/D16)</f>
        <v>-0.0867841905</v>
      </c>
      <c r="E18" s="15" t="str">
        <f>IF(E7="","",E17/E16)</f>
        <v/>
      </c>
      <c r="F18" s="15" t="str">
        <f>IF(F7="","",F17/F16)</f>
        <v/>
      </c>
      <c r="G18" s="15" t="str">
        <f>IF(G7="","",G17/G16)</f>
        <v/>
      </c>
      <c r="H18" s="15" t="str">
        <f>IF(H7="","",H17/H16)</f>
        <v/>
      </c>
      <c r="I18" s="15" t="str">
        <f>IF(I7="","",I17/I16)</f>
        <v/>
      </c>
      <c r="J18" s="15" t="str">
        <f>IF(J7="","",J17/J16)</f>
        <v/>
      </c>
      <c r="K18" s="15" t="str">
        <f>IF(K7="","",K17/K16)</f>
        <v/>
      </c>
      <c r="L18" s="15" t="str">
        <f>IF(L7="","",L17/L16)</f>
        <v/>
      </c>
      <c r="M18" s="15" t="str">
        <f>IF(M7="","",M17/M16)</f>
        <v/>
      </c>
    </row>
    <row r="19" ht="60" customHeight="1">
      <c r="A19" s="17" t="inlineStr">
        <is>
          <t>Why it moved — and what we do</t>
        </is>
      </c>
      <c r="B19" s="21" t="inlineStr">
        <is>
          <t>Occupancy softer than planned after two group cancellations, and energy ran over in the cold snap. Action: push the direct-booking offer to cut OTA commission next month.</t>
        </is>
      </c>
      <c r="C19" s="21" t="inlineStr">
        <is>
          <t>Valentine's weekend sold out at full rate and direct bookings rose, so OTA commission fell. Action: repeat the package in March and track the direct share.</t>
        </is>
      </c>
      <c r="D19" s="21" t="inlineStr">
        <is>
          <t>A boiler repair hit other operating costs and two rooms were out of service for three nights. Action: review the service contract in April; keep the FF&amp;E reserve untouched for the refurbishment.</t>
        </is>
      </c>
      <c r="E19" s="21" t="inlineStr"/>
      <c r="F19" s="21" t="inlineStr"/>
      <c r="G19" s="21" t="inlineStr"/>
      <c r="H19" s="21" t="inlineStr"/>
      <c r="I19" s="21" t="inlineStr"/>
      <c r="J19" s="21" t="inlineStr"/>
      <c r="K19" s="21" t="inlineStr"/>
      <c r="L19" s="21" t="inlineStr"/>
      <c r="M19" s="21" t="inlineStr"/>
    </row>
  </sheetData>
  <mergeCells count="3">
    <mergeCell ref="A2:M2"/>
    <mergeCell ref="A3:M4"/>
    <mergeCell ref="A1:M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54" customWidth="1" min="1" max="1"/>
    <col width="20" customWidth="1" min="2" max="2"/>
    <col width="14" customWidth="1" min="3" max="3"/>
    <col width="14" customWidth="1" min="4" max="4"/>
    <col width="14" customWidth="1" min="5" max="5"/>
    <col width="14" customWidth="1" min="6" max="6"/>
  </cols>
  <sheetData>
    <row r="1" ht="26" customHeight="1">
      <c r="A1" s="1" t="inlineStr">
        <is>
          <t>HOTEL BUDGET — DASHBOARD</t>
        </is>
      </c>
    </row>
    <row r="2" ht="6" customHeight="1">
      <c r="A2" s="2" t="n"/>
    </row>
    <row r="4">
      <c r="A4" s="7" t="inlineStr">
        <is>
          <t>THE YEAR — BUDGET</t>
        </is>
      </c>
    </row>
    <row r="5">
      <c r="A5" t="inlineStr">
        <is>
          <t>Annual budget revenue</t>
        </is>
      </c>
      <c r="B5" s="18">
        <f>Budget!N12</f>
        <v>889223.4</v>
      </c>
    </row>
    <row r="6">
      <c r="A6" t="inlineStr">
        <is>
          <t>Annual budget gross operating profit (GOP)</t>
        </is>
      </c>
      <c r="B6" s="18">
        <f>Budget!N20</f>
        <v>343905.576</v>
      </c>
    </row>
    <row r="7">
      <c r="A7" t="inlineStr">
        <is>
          <t>GOP margin</t>
        </is>
      </c>
      <c r="B7" s="15">
        <f>Budget!N21</f>
        <v>0.38674823</v>
      </c>
    </row>
    <row r="8">
      <c r="A8" t="inlineStr">
        <is>
          <t>Break-even occupancy for the year</t>
        </is>
      </c>
      <c r="B8" s="15">
        <f>Budget!N23</f>
        <v>0.5380371059</v>
      </c>
    </row>
    <row r="10">
      <c r="A10" s="22" t="inlineStr">
        <is>
          <t>THE ONE NUMBER: break-even occupancy — below it the hotel loses money, above it every extra room-night is mostly profit.</t>
        </is>
      </c>
    </row>
    <row r="11"/>
    <row r="12">
      <c r="A12" s="7" t="inlineStr">
        <is>
          <t>REVPAR — YOU AGAINST THE BENCHMARK</t>
        </is>
      </c>
      <c r="B12" s="23" t="n"/>
      <c r="C12" s="23" t="n"/>
      <c r="D12" s="23" t="n"/>
      <c r="E12" s="23" t="n"/>
      <c r="F12" s="23" t="n"/>
    </row>
    <row r="13">
      <c r="A13" t="inlineStr">
        <is>
          <t>Your budget RevPAR (total revenue / rooms available)</t>
        </is>
      </c>
      <c r="B13" s="16">
        <f>Budget!N22</f>
        <v>81.2076164384</v>
      </c>
    </row>
    <row r="14">
      <c r="A14" t="inlineStr">
        <is>
          <t>Benchmark RevPAR (benchmark occupancy x benchmark ADR)</t>
        </is>
      </c>
      <c r="B14" s="16">
        <f>Inputs!B17*Inputs!B18</f>
        <v>73.44</v>
      </c>
    </row>
    <row r="15">
      <c r="A15" t="inlineStr">
        <is>
          <t>Gap (benchmark - your budget)</t>
        </is>
      </c>
      <c r="B15" s="16">
        <f>B14-B13</f>
        <v>-7.7676164384</v>
      </c>
    </row>
    <row r="16">
      <c r="A16" s="4" t="inlineStr">
        <is>
          <t>The benchmark is rooms revenue only (occupancy x ADR). Your budget RevPAR counts all revenue, rooms plus food &amp; drink, so it should run higher. If your RevPAR ever falls below the rooms-only benchmark, the budget needs a hard look — that gap is the opportunity.</t>
        </is>
      </c>
    </row>
    <row r="17"/>
    <row r="18">
      <c r="A18" s="7" t="inlineStr">
        <is>
          <t>FIRST QUARTER — BUDGET VS ACTUAL (JAN–MAR)</t>
        </is>
      </c>
    </row>
    <row r="19">
      <c r="A19" t="inlineStr">
        <is>
          <t>Budget GOP, Jan-Mar</t>
        </is>
      </c>
      <c r="B19" s="16">
        <f>SUM(Budget!B20:D20)</f>
        <v>59071.932</v>
      </c>
    </row>
    <row r="20">
      <c r="A20" t="inlineStr">
        <is>
          <t>Actual GOP, Jan-Mar</t>
        </is>
      </c>
      <c r="B20" s="16">
        <f>SUM(Actuals!B9:D9)</f>
        <v>55530</v>
      </c>
    </row>
    <row r="21">
      <c r="A21" t="inlineStr">
        <is>
          <t>Difference (actual - budget)</t>
        </is>
      </c>
      <c r="B21" s="18">
        <f>B20-B19</f>
        <v>-3541.932</v>
      </c>
    </row>
    <row r="22">
      <c r="A22" s="4" t="inlineStr">
        <is>
          <t>Filled from the example actuals on the Actuals sheet. As each month's real numbers go in, this is where the budget meets reality — and where the explanations you wrote on the Actuals sheet earn their keep.</t>
        </is>
      </c>
    </row>
    <row r="23"/>
  </sheetData>
  <mergeCells count="8">
    <mergeCell ref="A2:F2"/>
    <mergeCell ref="A16:F17"/>
    <mergeCell ref="A10:F11"/>
    <mergeCell ref="A1:F1"/>
    <mergeCell ref="A12:F12"/>
    <mergeCell ref="A4:F4"/>
    <mergeCell ref="A18:F18"/>
    <mergeCell ref="A22:F23"/>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2026-10-24T08:02:42+00:00Z</dcterms:created>
  <dcterms:modified xmlns:dcterms="http://purl.org/dc/terms/" xmlns:xsi="http://www.w3.org/2001/XMLSchema-instance" xsi:type="dcterms:W3CDTF">2026-10-24T08:02:42+00:00Z</dcterms:modified>
</cp:coreProperties>
</file>